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2" sheetId="1" r:id="rId1"/>
  </sheets>
  <definedNames>
    <definedName name="_xlnm.Print_Area" localSheetId="0">'Лист2'!$A$1:$K$71</definedName>
  </definedNames>
  <calcPr fullCalcOnLoad="1"/>
</workbook>
</file>

<file path=xl/sharedStrings.xml><?xml version="1.0" encoding="utf-8"?>
<sst xmlns="http://schemas.openxmlformats.org/spreadsheetml/2006/main" count="131" uniqueCount="115">
  <si>
    <t xml:space="preserve">Расчет гидравлических потерь напора </t>
  </si>
  <si>
    <t>на узлах установки расходомеров фирмы "Взлет"</t>
  </si>
  <si>
    <t xml:space="preserve">                   (Расчеты выполняются на основании документа "Методика гидравлического расчета</t>
  </si>
  <si>
    <t xml:space="preserve">                              конфузорно-диффузорных переходов. ВИСИ, Санкт-Петербург, 1996г.</t>
  </si>
  <si>
    <t xml:space="preserve">                             Методика расчета согласована со службой Энергосбыта ГП "ТЭК СПб". </t>
  </si>
  <si>
    <t>Наименование</t>
  </si>
  <si>
    <t>Обозна-</t>
  </si>
  <si>
    <t>Размер-</t>
  </si>
  <si>
    <t xml:space="preserve">                   Трубопроводы</t>
  </si>
  <si>
    <t>чение</t>
  </si>
  <si>
    <t>ность</t>
  </si>
  <si>
    <t>1 - й</t>
  </si>
  <si>
    <t>2 - й</t>
  </si>
  <si>
    <t>3 - й</t>
  </si>
  <si>
    <t>4 - й</t>
  </si>
  <si>
    <t>Исходные параметры</t>
  </si>
  <si>
    <t>Диаметр трубопровода перед конфузором</t>
  </si>
  <si>
    <t>D1</t>
  </si>
  <si>
    <t>мм</t>
  </si>
  <si>
    <t>Диаметр трубопровода после диффузора</t>
  </si>
  <si>
    <t>D2</t>
  </si>
  <si>
    <t>Диаметр сужения</t>
  </si>
  <si>
    <t>Dy</t>
  </si>
  <si>
    <t>Длина сужения</t>
  </si>
  <si>
    <t>L</t>
  </si>
  <si>
    <t>Длина конфузора</t>
  </si>
  <si>
    <t>L2</t>
  </si>
  <si>
    <t>Длина диффузора</t>
  </si>
  <si>
    <t>L3</t>
  </si>
  <si>
    <r>
      <t xml:space="preserve">Расчет тангенса угла </t>
    </r>
    <r>
      <rPr>
        <sz val="10"/>
        <rFont val="Symbol"/>
        <family val="1"/>
      </rPr>
      <t>a1</t>
    </r>
  </si>
  <si>
    <r>
      <t>tg</t>
    </r>
    <r>
      <rPr>
        <sz val="10"/>
        <rFont val="Symbol"/>
        <family val="1"/>
      </rPr>
      <t>a1</t>
    </r>
  </si>
  <si>
    <r>
      <t xml:space="preserve">Расчет тангенса угла </t>
    </r>
    <r>
      <rPr>
        <sz val="10"/>
        <rFont val="Symbol"/>
        <family val="1"/>
      </rPr>
      <t>a2</t>
    </r>
  </si>
  <si>
    <r>
      <t>tg</t>
    </r>
    <r>
      <rPr>
        <sz val="10"/>
        <rFont val="Symbol"/>
        <family val="1"/>
      </rPr>
      <t>a2</t>
    </r>
  </si>
  <si>
    <r>
      <t xml:space="preserve">Расчет арктангенса угла </t>
    </r>
    <r>
      <rPr>
        <sz val="10"/>
        <rFont val="Symbol"/>
        <family val="1"/>
      </rPr>
      <t>a1</t>
    </r>
  </si>
  <si>
    <r>
      <t>Arctg</t>
    </r>
    <r>
      <rPr>
        <sz val="10"/>
        <rFont val="Symbol"/>
        <family val="1"/>
      </rPr>
      <t>a1</t>
    </r>
  </si>
  <si>
    <r>
      <t xml:space="preserve">Расчет арктангенса угла </t>
    </r>
    <r>
      <rPr>
        <sz val="10"/>
        <rFont val="Symbol"/>
        <family val="1"/>
      </rPr>
      <t>a2</t>
    </r>
  </si>
  <si>
    <r>
      <t>Arctg</t>
    </r>
    <r>
      <rPr>
        <sz val="10"/>
        <rFont val="Symbol"/>
        <family val="1"/>
      </rPr>
      <t>a2</t>
    </r>
  </si>
  <si>
    <r>
      <t xml:space="preserve">Угол </t>
    </r>
    <r>
      <rPr>
        <sz val="10"/>
        <rFont val="Symbol"/>
        <family val="1"/>
      </rPr>
      <t>a1</t>
    </r>
  </si>
  <si>
    <t>a1</t>
  </si>
  <si>
    <r>
      <t xml:space="preserve">Угол </t>
    </r>
    <r>
      <rPr>
        <sz val="10"/>
        <rFont val="Symbol"/>
        <family val="1"/>
      </rPr>
      <t>a2</t>
    </r>
  </si>
  <si>
    <t>a2</t>
  </si>
  <si>
    <r>
      <t xml:space="preserve">Округление угла </t>
    </r>
    <r>
      <rPr>
        <sz val="10"/>
        <rFont val="Symbol"/>
        <family val="1"/>
      </rPr>
      <t>a1</t>
    </r>
  </si>
  <si>
    <r>
      <t xml:space="preserve">Округление угла </t>
    </r>
    <r>
      <rPr>
        <sz val="10"/>
        <rFont val="Symbol"/>
        <family val="1"/>
      </rPr>
      <t>a2</t>
    </r>
  </si>
  <si>
    <t>Массовый расход воды</t>
  </si>
  <si>
    <t>G</t>
  </si>
  <si>
    <t>т/ч</t>
  </si>
  <si>
    <t>Температура воды</t>
  </si>
  <si>
    <t>t</t>
  </si>
  <si>
    <t>град</t>
  </si>
  <si>
    <t>Рабочее (избыточное) давление воды</t>
  </si>
  <si>
    <t>P</t>
  </si>
  <si>
    <r>
      <t>кГ/cм</t>
    </r>
    <r>
      <rPr>
        <vertAlign val="superscript"/>
        <sz val="10"/>
        <rFont val="Arial Cyr"/>
        <family val="2"/>
      </rPr>
      <t>2</t>
    </r>
  </si>
  <si>
    <t>Эквивалентная шероховатость трубопр.</t>
  </si>
  <si>
    <t>d</t>
  </si>
  <si>
    <t>Гидравлическое сопротивление фильтра</t>
  </si>
  <si>
    <t>S</t>
  </si>
  <si>
    <r>
      <t>м/(м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/ч)</t>
    </r>
    <r>
      <rPr>
        <vertAlign val="superscript"/>
        <sz val="10"/>
        <rFont val="Arial Cyr"/>
        <family val="2"/>
      </rPr>
      <t>2</t>
    </r>
  </si>
  <si>
    <t>Расчетные параметры</t>
  </si>
  <si>
    <t xml:space="preserve">Угол раскрытия конфузора </t>
  </si>
  <si>
    <t xml:space="preserve">Угол раскрытия диффузора </t>
  </si>
  <si>
    <t>Объемный расход воды</t>
  </si>
  <si>
    <t>Q</t>
  </si>
  <si>
    <r>
      <t>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/ч</t>
    </r>
  </si>
  <si>
    <t>Скорость воды в сужении</t>
  </si>
  <si>
    <t>v</t>
  </si>
  <si>
    <t>м/с</t>
  </si>
  <si>
    <t>Плотность воды</t>
  </si>
  <si>
    <t>r</t>
  </si>
  <si>
    <r>
      <t>кг/м</t>
    </r>
    <r>
      <rPr>
        <vertAlign val="superscript"/>
        <sz val="10"/>
        <rFont val="Arial Cyr"/>
        <family val="2"/>
      </rPr>
      <t>3</t>
    </r>
  </si>
  <si>
    <t>Кинематическая вязкость воды</t>
  </si>
  <si>
    <t>n</t>
  </si>
  <si>
    <r>
      <t>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/с</t>
    </r>
  </si>
  <si>
    <t>Число Рейнолдса</t>
  </si>
  <si>
    <t>Re</t>
  </si>
  <si>
    <t>Коэффициент гидравлического трения</t>
  </si>
  <si>
    <t>l</t>
  </si>
  <si>
    <t>Коэффициент сопротивления конфузора</t>
  </si>
  <si>
    <r>
      <t>x</t>
    </r>
    <r>
      <rPr>
        <vertAlign val="subscript"/>
        <sz val="10"/>
        <rFont val="Arial Cyr"/>
        <family val="2"/>
      </rPr>
      <t>k</t>
    </r>
  </si>
  <si>
    <t xml:space="preserve">Коффициент нерав. поля скоростей </t>
  </si>
  <si>
    <r>
      <t>k</t>
    </r>
    <r>
      <rPr>
        <vertAlign val="subscript"/>
        <sz val="10"/>
        <rFont val="Arial CE"/>
        <family val="2"/>
      </rPr>
      <t>д</t>
    </r>
  </si>
  <si>
    <t>Коэффициент сопротивления расширения</t>
  </si>
  <si>
    <r>
      <t>x</t>
    </r>
    <r>
      <rPr>
        <vertAlign val="subscript"/>
        <sz val="10"/>
        <rFont val="Arial Cyr"/>
        <family val="2"/>
      </rPr>
      <t>расш</t>
    </r>
  </si>
  <si>
    <t>Коэффициент сопротивления трения</t>
  </si>
  <si>
    <r>
      <t>x</t>
    </r>
    <r>
      <rPr>
        <vertAlign val="subscript"/>
        <sz val="10"/>
        <rFont val="Arial Cyr"/>
        <family val="2"/>
      </rPr>
      <t>тр</t>
    </r>
  </si>
  <si>
    <t>Потери напора в конфузоре</t>
  </si>
  <si>
    <r>
      <t>h</t>
    </r>
    <r>
      <rPr>
        <vertAlign val="subscript"/>
        <sz val="10"/>
        <rFont val="Arial Cyr"/>
        <family val="2"/>
      </rPr>
      <t>k</t>
    </r>
  </si>
  <si>
    <t>м в. ст.</t>
  </si>
  <si>
    <t>Потери напора на прямом участке</t>
  </si>
  <si>
    <r>
      <t>h</t>
    </r>
    <r>
      <rPr>
        <vertAlign val="subscript"/>
        <sz val="10"/>
        <rFont val="Arial Cyr"/>
        <family val="2"/>
      </rPr>
      <t>l</t>
    </r>
  </si>
  <si>
    <t>Потери напора на диффузоре</t>
  </si>
  <si>
    <r>
      <t>h</t>
    </r>
    <r>
      <rPr>
        <vertAlign val="subscript"/>
        <sz val="10"/>
        <rFont val="Arial Cyr"/>
        <family val="2"/>
      </rPr>
      <t>д</t>
    </r>
  </si>
  <si>
    <t>Потери напора на фильтре</t>
  </si>
  <si>
    <r>
      <t>h</t>
    </r>
    <r>
      <rPr>
        <vertAlign val="subscript"/>
        <sz val="10"/>
        <rFont val="Arial Cyr"/>
        <family val="2"/>
      </rPr>
      <t>ф</t>
    </r>
  </si>
  <si>
    <t>Суммарные потери напора</t>
  </si>
  <si>
    <t>h</t>
  </si>
  <si>
    <t>Изм.</t>
  </si>
  <si>
    <t>Кол. уч.</t>
  </si>
  <si>
    <t>Лист</t>
  </si>
  <si>
    <t>№ док.</t>
  </si>
  <si>
    <t>Подпись</t>
  </si>
  <si>
    <t>Дата</t>
  </si>
  <si>
    <t>Разработал</t>
  </si>
  <si>
    <t>Стадия</t>
  </si>
  <si>
    <t>Листов</t>
  </si>
  <si>
    <t>Проверил</t>
  </si>
  <si>
    <t>КУУТЭ</t>
  </si>
  <si>
    <t>Р</t>
  </si>
  <si>
    <t>Т. контр.</t>
  </si>
  <si>
    <t xml:space="preserve">Гидравлический </t>
  </si>
  <si>
    <t>Санкт-Петербург</t>
  </si>
  <si>
    <t>Н. контр.</t>
  </si>
  <si>
    <t>расчет потерь</t>
  </si>
  <si>
    <t>ЗАО “Взлет”</t>
  </si>
  <si>
    <t>Утвердил</t>
  </si>
  <si>
    <t>напора в тр-дах СО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</si>
</sst>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000"/>
    <numFmt numFmtId="166" formatCode="0.00"/>
    <numFmt numFmtId="167" formatCode="0.0"/>
    <numFmt numFmtId="168" formatCode="0.00E+00"/>
    <numFmt numFmtId="169" formatCode="0"/>
    <numFmt numFmtId="170" formatCode="0.00000"/>
    <numFmt numFmtId="171" formatCode="DD/MM/YY;@"/>
  </numFmts>
  <fonts count="12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Symbol"/>
      <family val="1"/>
    </font>
    <font>
      <vertAlign val="superscript"/>
      <sz val="10"/>
      <name val="Arial Cyr"/>
      <family val="2"/>
    </font>
    <font>
      <vertAlign val="subscript"/>
      <sz val="10"/>
      <name val="Arial Cyr"/>
      <family val="2"/>
    </font>
    <font>
      <sz val="10"/>
      <name val="Arial CE"/>
      <family val="2"/>
    </font>
    <font>
      <vertAlign val="subscript"/>
      <sz val="10"/>
      <name val="Arial CE"/>
      <family val="2"/>
    </font>
    <font>
      <sz val="11"/>
      <color indexed="48"/>
      <name val="Arial Cyr"/>
      <family val="2"/>
    </font>
    <font>
      <sz val="10"/>
      <color indexed="48"/>
      <name val="Arial Cyr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Alignment="1">
      <alignment/>
    </xf>
    <xf numFmtId="164" fontId="0" fillId="0" borderId="0" xfId="0" applyFont="1" applyFill="1" applyAlignment="1">
      <alignment horizontal="left"/>
    </xf>
    <xf numFmtId="164" fontId="3" fillId="0" borderId="1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center" vertical="center"/>
    </xf>
    <xf numFmtId="164" fontId="3" fillId="0" borderId="7" xfId="0" applyFont="1" applyFill="1" applyBorder="1" applyAlignment="1">
      <alignment horizontal="center" vertical="center"/>
    </xf>
    <xf numFmtId="164" fontId="4" fillId="0" borderId="8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5" xfId="0" applyFill="1" applyBorder="1" applyAlignment="1">
      <alignment horizontal="center"/>
    </xf>
    <xf numFmtId="164" fontId="0" fillId="0" borderId="16" xfId="0" applyFont="1" applyFill="1" applyBorder="1" applyAlignment="1">
      <alignment/>
    </xf>
    <xf numFmtId="164" fontId="0" fillId="0" borderId="17" xfId="0" applyFont="1" applyFill="1" applyBorder="1" applyAlignment="1">
      <alignment horizontal="center"/>
    </xf>
    <xf numFmtId="164" fontId="0" fillId="0" borderId="16" xfId="0" applyFont="1" applyFill="1" applyBorder="1" applyAlignment="1">
      <alignment/>
    </xf>
    <xf numFmtId="164" fontId="0" fillId="0" borderId="12" xfId="0" applyFont="1" applyFill="1" applyBorder="1" applyAlignment="1">
      <alignment horizontal="center"/>
    </xf>
    <xf numFmtId="164" fontId="0" fillId="0" borderId="17" xfId="0" applyBorder="1" applyAlignment="1">
      <alignment/>
    </xf>
    <xf numFmtId="164" fontId="0" fillId="0" borderId="15" xfId="0" applyBorder="1" applyAlignment="1">
      <alignment/>
    </xf>
    <xf numFmtId="164" fontId="5" fillId="0" borderId="12" xfId="0" applyFont="1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0" fillId="0" borderId="18" xfId="0" applyFont="1" applyFill="1" applyBorder="1" applyAlignment="1">
      <alignment horizontal="center"/>
    </xf>
    <xf numFmtId="164" fontId="0" fillId="0" borderId="19" xfId="0" applyFont="1" applyFill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16" xfId="0" applyFont="1" applyBorder="1" applyAlignment="1">
      <alignment/>
    </xf>
    <xf numFmtId="164" fontId="0" fillId="0" borderId="12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4" fillId="0" borderId="21" xfId="0" applyFont="1" applyFill="1" applyBorder="1" applyAlignment="1">
      <alignment horizontal="center" vertical="center"/>
    </xf>
    <xf numFmtId="164" fontId="5" fillId="0" borderId="17" xfId="0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166" fontId="0" fillId="0" borderId="17" xfId="0" applyNumberFormat="1" applyFont="1" applyFill="1" applyBorder="1" applyAlignment="1" applyProtection="1">
      <alignment horizontal="center"/>
      <protection/>
    </xf>
    <xf numFmtId="166" fontId="0" fillId="0" borderId="14" xfId="0" applyNumberFormat="1" applyFont="1" applyFill="1" applyBorder="1" applyAlignment="1" applyProtection="1">
      <alignment horizontal="center"/>
      <protection/>
    </xf>
    <xf numFmtId="166" fontId="0" fillId="0" borderId="22" xfId="0" applyNumberFormat="1" applyFont="1" applyFill="1" applyBorder="1" applyAlignment="1" applyProtection="1">
      <alignment horizontal="center"/>
      <protection/>
    </xf>
    <xf numFmtId="164" fontId="5" fillId="0" borderId="13" xfId="0" applyFont="1" applyFill="1" applyBorder="1" applyAlignment="1">
      <alignment horizontal="center"/>
    </xf>
    <xf numFmtId="167" fontId="0" fillId="0" borderId="14" xfId="0" applyNumberFormat="1" applyFont="1" applyFill="1" applyBorder="1" applyAlignment="1" applyProtection="1">
      <alignment horizontal="center"/>
      <protection/>
    </xf>
    <xf numFmtId="167" fontId="0" fillId="0" borderId="22" xfId="0" applyNumberFormat="1" applyFont="1" applyFill="1" applyBorder="1" applyAlignment="1" applyProtection="1">
      <alignment horizontal="center"/>
      <protection/>
    </xf>
    <xf numFmtId="168" fontId="0" fillId="0" borderId="17" xfId="0" applyNumberFormat="1" applyFill="1" applyBorder="1" applyAlignment="1">
      <alignment horizontal="center"/>
    </xf>
    <xf numFmtId="168" fontId="0" fillId="0" borderId="15" xfId="0" applyNumberFormat="1" applyFill="1" applyBorder="1" applyAlignment="1">
      <alignment horizontal="center"/>
    </xf>
    <xf numFmtId="169" fontId="0" fillId="0" borderId="17" xfId="0" applyNumberFormat="1" applyFill="1" applyBorder="1" applyAlignment="1">
      <alignment horizontal="center"/>
    </xf>
    <xf numFmtId="169" fontId="0" fillId="0" borderId="15" xfId="0" applyNumberFormat="1" applyFill="1" applyBorder="1" applyAlignment="1">
      <alignment horizontal="center"/>
    </xf>
    <xf numFmtId="164" fontId="0" fillId="0" borderId="23" xfId="0" applyFont="1" applyFill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0" xfId="0" applyFill="1" applyBorder="1" applyAlignment="1">
      <alignment/>
    </xf>
    <xf numFmtId="170" fontId="0" fillId="0" borderId="17" xfId="0" applyNumberFormat="1" applyFill="1" applyBorder="1" applyAlignment="1">
      <alignment horizontal="center"/>
    </xf>
    <xf numFmtId="170" fontId="0" fillId="0" borderId="15" xfId="0" applyNumberForma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164" fontId="8" fillId="0" borderId="17" xfId="0" applyFont="1" applyFill="1" applyBorder="1" applyAlignment="1">
      <alignment horizontal="center"/>
    </xf>
    <xf numFmtId="170" fontId="0" fillId="0" borderId="18" xfId="0" applyNumberFormat="1" applyFill="1" applyBorder="1" applyAlignment="1">
      <alignment horizontal="center"/>
    </xf>
    <xf numFmtId="170" fontId="0" fillId="0" borderId="19" xfId="0" applyNumberFormat="1" applyFill="1" applyBorder="1" applyAlignment="1">
      <alignment horizontal="center"/>
    </xf>
    <xf numFmtId="170" fontId="0" fillId="0" borderId="20" xfId="0" applyNumberFormat="1" applyFill="1" applyBorder="1" applyAlignment="1">
      <alignment horizontal="center"/>
    </xf>
    <xf numFmtId="164" fontId="0" fillId="0" borderId="24" xfId="0" applyFont="1" applyFill="1" applyBorder="1" applyAlignment="1">
      <alignment/>
    </xf>
    <xf numFmtId="164" fontId="3" fillId="0" borderId="1" xfId="0" applyFont="1" applyFill="1" applyBorder="1" applyAlignment="1">
      <alignment horizontal="left" vertical="center"/>
    </xf>
    <xf numFmtId="164" fontId="3" fillId="0" borderId="25" xfId="0" applyFont="1" applyFill="1" applyBorder="1" applyAlignment="1">
      <alignment horizontal="center" vertical="center"/>
    </xf>
    <xf numFmtId="164" fontId="3" fillId="0" borderId="26" xfId="0" applyFont="1" applyFill="1" applyBorder="1" applyAlignment="1">
      <alignment horizontal="center" vertical="center"/>
    </xf>
    <xf numFmtId="170" fontId="3" fillId="0" borderId="25" xfId="0" applyNumberFormat="1" applyFont="1" applyFill="1" applyBorder="1" applyAlignment="1">
      <alignment horizontal="center" vertical="center"/>
    </xf>
    <xf numFmtId="170" fontId="3" fillId="0" borderId="27" xfId="0" applyNumberFormat="1" applyFont="1" applyFill="1" applyBorder="1" applyAlignment="1">
      <alignment horizontal="center" vertical="center"/>
    </xf>
    <xf numFmtId="164" fontId="0" fillId="0" borderId="3" xfId="0" applyFill="1" applyBorder="1" applyAlignment="1">
      <alignment/>
    </xf>
    <xf numFmtId="164" fontId="0" fillId="0" borderId="4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0" fillId="0" borderId="14" xfId="0" applyBorder="1" applyAlignment="1">
      <alignment/>
    </xf>
    <xf numFmtId="164" fontId="0" fillId="0" borderId="31" xfId="0" applyBorder="1" applyAlignment="1">
      <alignment/>
    </xf>
    <xf numFmtId="164" fontId="0" fillId="0" borderId="17" xfId="0" applyFont="1" applyBorder="1" applyAlignment="1">
      <alignment horizontal="center" vertical="top" wrapText="1"/>
    </xf>
    <xf numFmtId="164" fontId="0" fillId="0" borderId="12" xfId="0" applyFont="1" applyBorder="1" applyAlignment="1">
      <alignment horizontal="center" vertical="top" wrapText="1"/>
    </xf>
    <xf numFmtId="164" fontId="0" fillId="0" borderId="11" xfId="0" applyFont="1" applyBorder="1" applyAlignment="1">
      <alignment horizontal="center" vertical="top" wrapText="1"/>
    </xf>
    <xf numFmtId="164" fontId="10" fillId="0" borderId="17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top" wrapText="1"/>
    </xf>
    <xf numFmtId="164" fontId="0" fillId="0" borderId="31" xfId="0" applyFont="1" applyBorder="1" applyAlignment="1">
      <alignment horizontal="center" vertical="top" wrapText="1"/>
    </xf>
    <xf numFmtId="164" fontId="0" fillId="0" borderId="32" xfId="0" applyFont="1" applyBorder="1" applyAlignment="1">
      <alignment horizontal="center" vertical="top" wrapText="1"/>
    </xf>
    <xf numFmtId="164" fontId="11" fillId="0" borderId="18" xfId="0" applyFont="1" applyBorder="1" applyAlignment="1">
      <alignment horizontal="center" vertical="top" wrapText="1"/>
    </xf>
    <xf numFmtId="164" fontId="11" fillId="0" borderId="33" xfId="0" applyFont="1" applyBorder="1" applyAlignment="1">
      <alignment horizontal="center" vertical="top" wrapText="1"/>
    </xf>
    <xf numFmtId="164" fontId="11" fillId="0" borderId="13" xfId="0" applyFont="1" applyBorder="1" applyAlignment="1">
      <alignment horizontal="center" vertical="top" wrapText="1"/>
    </xf>
    <xf numFmtId="164" fontId="0" fillId="0" borderId="10" xfId="0" applyFont="1" applyBorder="1" applyAlignment="1">
      <alignment vertical="top"/>
    </xf>
    <xf numFmtId="164" fontId="0" fillId="0" borderId="12" xfId="0" applyBorder="1" applyAlignment="1">
      <alignment vertical="top"/>
    </xf>
    <xf numFmtId="164" fontId="11" fillId="0" borderId="17" xfId="0" applyFont="1" applyBorder="1" applyAlignment="1">
      <alignment/>
    </xf>
    <xf numFmtId="171" fontId="11" fillId="0" borderId="32" xfId="0" applyNumberFormat="1" applyFont="1" applyBorder="1" applyAlignment="1">
      <alignment horizontal="center" vertical="top" wrapText="1"/>
    </xf>
    <xf numFmtId="164" fontId="0" fillId="0" borderId="30" xfId="0" applyFont="1" applyBorder="1" applyAlignment="1">
      <alignment horizontal="center" vertical="top" wrapText="1"/>
    </xf>
    <xf numFmtId="164" fontId="0" fillId="0" borderId="17" xfId="0" applyBorder="1" applyAlignment="1">
      <alignment/>
    </xf>
    <xf numFmtId="171" fontId="0" fillId="0" borderId="32" xfId="0" applyNumberFormat="1" applyFont="1" applyBorder="1" applyAlignment="1">
      <alignment horizontal="center" vertical="top" wrapText="1"/>
    </xf>
    <xf numFmtId="164" fontId="0" fillId="0" borderId="33" xfId="0" applyFont="1" applyBorder="1" applyAlignment="1">
      <alignment horizontal="center" vertical="top" wrapText="1"/>
    </xf>
    <xf numFmtId="164" fontId="0" fillId="0" borderId="17" xfId="0" applyFon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top"/>
    </xf>
    <xf numFmtId="164" fontId="0" fillId="0" borderId="18" xfId="0" applyFont="1" applyBorder="1" applyAlignment="1">
      <alignment horizontal="center" vertical="top" wrapText="1"/>
    </xf>
    <xf numFmtId="164" fontId="0" fillId="0" borderId="14" xfId="0" applyFont="1" applyBorder="1" applyAlignment="1">
      <alignment horizontal="center" vertical="top" wrapText="1"/>
    </xf>
    <xf numFmtId="164" fontId="0" fillId="0" borderId="32" xfId="0" applyBorder="1" applyAlignment="1">
      <alignment wrapText="1"/>
    </xf>
    <xf numFmtId="164" fontId="0" fillId="0" borderId="3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workbookViewId="0" topLeftCell="A22">
      <selection activeCell="H45" sqref="H45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6.75390625" style="0" customWidth="1"/>
    <col min="4" max="4" width="8.75390625" style="0" customWidth="1"/>
    <col min="5" max="5" width="9.75390625" style="0" customWidth="1"/>
    <col min="6" max="8" width="10.75390625" style="0" customWidth="1"/>
    <col min="9" max="9" width="9.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2:8" ht="12.75">
      <c r="B3" s="2"/>
      <c r="C3" s="2"/>
      <c r="D3" s="2"/>
      <c r="E3" s="2"/>
      <c r="F3" s="2"/>
      <c r="G3" s="2"/>
      <c r="H3" s="2"/>
    </row>
    <row r="4" spans="1:8" ht="12.75">
      <c r="A4" s="3"/>
      <c r="B4" s="2"/>
      <c r="C4" s="2"/>
      <c r="D4" s="2"/>
      <c r="E4" s="2"/>
      <c r="F4" s="2"/>
      <c r="G4" s="2"/>
      <c r="H4" s="2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5"/>
      <c r="B14" s="5"/>
      <c r="C14" s="5"/>
      <c r="D14" s="5"/>
      <c r="E14" s="5"/>
      <c r="F14" s="5"/>
      <c r="G14" s="5"/>
      <c r="H14" s="5"/>
    </row>
    <row r="15" spans="1:8" ht="12.75">
      <c r="A15" s="6" t="s">
        <v>2</v>
      </c>
      <c r="B15" s="2"/>
      <c r="C15" s="2"/>
      <c r="D15" s="2"/>
      <c r="E15" s="2"/>
      <c r="F15" s="2"/>
      <c r="G15" s="2"/>
      <c r="H15" s="2"/>
    </row>
    <row r="16" spans="1:8" ht="12.75">
      <c r="A16" s="2" t="s">
        <v>3</v>
      </c>
      <c r="B16" s="2"/>
      <c r="C16" s="2"/>
      <c r="D16" s="2"/>
      <c r="E16" s="2"/>
      <c r="F16" s="2"/>
      <c r="G16" s="2"/>
      <c r="H16" s="2"/>
    </row>
    <row r="17" spans="1:8" ht="12.75">
      <c r="A17" s="2" t="s">
        <v>4</v>
      </c>
      <c r="B17" s="2"/>
      <c r="C17" s="2"/>
      <c r="D17" s="2"/>
      <c r="E17" s="2"/>
      <c r="F17" s="2"/>
      <c r="G17" s="2"/>
      <c r="H17" s="2"/>
    </row>
    <row r="18" spans="1:11" ht="12.75">
      <c r="A18" s="7" t="s">
        <v>5</v>
      </c>
      <c r="B18" s="7"/>
      <c r="C18" s="7"/>
      <c r="D18" s="7"/>
      <c r="E18" s="7"/>
      <c r="F18" s="8" t="s">
        <v>6</v>
      </c>
      <c r="G18" s="8" t="s">
        <v>7</v>
      </c>
      <c r="H18" s="9"/>
      <c r="I18" s="10" t="s">
        <v>8</v>
      </c>
      <c r="J18" s="10"/>
      <c r="K18" s="11"/>
    </row>
    <row r="19" spans="1:11" ht="12.75">
      <c r="A19" s="7"/>
      <c r="B19" s="7"/>
      <c r="C19" s="7"/>
      <c r="D19" s="7"/>
      <c r="E19" s="7"/>
      <c r="F19" s="12" t="s">
        <v>9</v>
      </c>
      <c r="G19" s="12" t="s">
        <v>10</v>
      </c>
      <c r="H19" s="12" t="s">
        <v>11</v>
      </c>
      <c r="I19" s="12" t="s">
        <v>12</v>
      </c>
      <c r="J19" s="12" t="s">
        <v>13</v>
      </c>
      <c r="K19" s="13" t="s">
        <v>14</v>
      </c>
    </row>
    <row r="20" spans="1:11" ht="12.75">
      <c r="A20" s="14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5" t="s">
        <v>16</v>
      </c>
      <c r="B21" s="16"/>
      <c r="C21" s="17"/>
      <c r="D21" s="17"/>
      <c r="E21" s="18"/>
      <c r="F21" s="19" t="s">
        <v>17</v>
      </c>
      <c r="G21" s="20" t="s">
        <v>18</v>
      </c>
      <c r="H21" s="21">
        <v>500</v>
      </c>
      <c r="I21" s="21">
        <v>150</v>
      </c>
      <c r="J21" s="21">
        <v>150</v>
      </c>
      <c r="K21" s="22">
        <v>65</v>
      </c>
    </row>
    <row r="22" spans="1:11" ht="12.75">
      <c r="A22" s="23" t="s">
        <v>19</v>
      </c>
      <c r="B22" s="16"/>
      <c r="C22" s="17"/>
      <c r="D22" s="17"/>
      <c r="E22" s="18"/>
      <c r="F22" s="24" t="s">
        <v>20</v>
      </c>
      <c r="G22" s="21" t="s">
        <v>18</v>
      </c>
      <c r="H22" s="21">
        <v>500</v>
      </c>
      <c r="I22" s="21">
        <v>150</v>
      </c>
      <c r="J22" s="21">
        <v>150</v>
      </c>
      <c r="K22" s="22">
        <v>50</v>
      </c>
    </row>
    <row r="23" spans="1:11" ht="12.75">
      <c r="A23" s="25" t="s">
        <v>21</v>
      </c>
      <c r="B23" s="25"/>
      <c r="C23" s="25"/>
      <c r="D23" s="25"/>
      <c r="E23" s="25"/>
      <c r="F23" s="24" t="s">
        <v>22</v>
      </c>
      <c r="G23" s="21" t="s">
        <v>18</v>
      </c>
      <c r="H23" s="21">
        <v>300</v>
      </c>
      <c r="I23" s="21">
        <v>65</v>
      </c>
      <c r="J23" s="21">
        <v>40</v>
      </c>
      <c r="K23" s="22">
        <v>40</v>
      </c>
    </row>
    <row r="24" spans="1:11" ht="12.75">
      <c r="A24" s="25" t="s">
        <v>23</v>
      </c>
      <c r="B24" s="25"/>
      <c r="C24" s="25"/>
      <c r="D24" s="25"/>
      <c r="E24" s="25"/>
      <c r="F24" s="24" t="s">
        <v>24</v>
      </c>
      <c r="G24" s="21" t="s">
        <v>18</v>
      </c>
      <c r="H24" s="21">
        <v>500</v>
      </c>
      <c r="I24" s="21">
        <v>770</v>
      </c>
      <c r="J24" s="21">
        <v>519</v>
      </c>
      <c r="K24" s="22">
        <v>501</v>
      </c>
    </row>
    <row r="25" spans="1:11" ht="12.75">
      <c r="A25" s="25" t="s">
        <v>25</v>
      </c>
      <c r="B25" s="25"/>
      <c r="C25" s="25"/>
      <c r="D25" s="25"/>
      <c r="E25" s="25"/>
      <c r="F25" s="24" t="s">
        <v>26</v>
      </c>
      <c r="G25" s="24" t="s">
        <v>18</v>
      </c>
      <c r="H25" s="24">
        <v>523</v>
      </c>
      <c r="I25" s="24">
        <v>75</v>
      </c>
      <c r="J25" s="24">
        <v>135</v>
      </c>
      <c r="K25" s="22">
        <v>70</v>
      </c>
    </row>
    <row r="26" spans="1:11" ht="12.75">
      <c r="A26" s="25" t="s">
        <v>27</v>
      </c>
      <c r="B26" s="25"/>
      <c r="C26" s="25"/>
      <c r="D26" s="25"/>
      <c r="E26" s="25"/>
      <c r="F26" s="24" t="s">
        <v>28</v>
      </c>
      <c r="H26" s="24">
        <v>400</v>
      </c>
      <c r="I26" s="24">
        <v>75</v>
      </c>
      <c r="J26" s="24">
        <v>135</v>
      </c>
      <c r="K26" s="22">
        <v>60</v>
      </c>
    </row>
    <row r="27" spans="1:11" ht="12.75">
      <c r="A27" s="25" t="s">
        <v>29</v>
      </c>
      <c r="B27" s="25"/>
      <c r="C27" s="25"/>
      <c r="D27" s="25"/>
      <c r="E27" s="25"/>
      <c r="F27" s="26" t="s">
        <v>30</v>
      </c>
      <c r="G27" s="27"/>
      <c r="H27" s="27">
        <f>(H21-H23)/2/(H25-10)</f>
        <v>0.1949317738791423</v>
      </c>
      <c r="I27" s="27">
        <f>(I21-I23)/2/(I25-10)</f>
        <v>0.6538461538461539</v>
      </c>
      <c r="J27" s="27">
        <f>(J21-J23)/2/(J25-10)</f>
        <v>0.44</v>
      </c>
      <c r="K27" s="28">
        <f>(K21-K23)/2/(K25-10)</f>
        <v>0.20833333333333334</v>
      </c>
    </row>
    <row r="28" spans="1:11" ht="12.75">
      <c r="A28" s="25" t="s">
        <v>31</v>
      </c>
      <c r="B28" s="25"/>
      <c r="C28" s="25"/>
      <c r="D28" s="25"/>
      <c r="E28" s="25"/>
      <c r="F28" s="26" t="s">
        <v>32</v>
      </c>
      <c r="G28" s="27"/>
      <c r="H28" s="27">
        <f>(H22-H23)/2/(H26-10)</f>
        <v>0.2564102564102564</v>
      </c>
      <c r="I28" s="27">
        <f>(I22-I23)/2/(I26-10)</f>
        <v>0.6538461538461539</v>
      </c>
      <c r="J28" s="27">
        <f>(J22-J23)/2/(J26-10)</f>
        <v>0.44</v>
      </c>
      <c r="K28" s="28">
        <f>(K22-K23)/2/(K26-10)</f>
        <v>0.1</v>
      </c>
    </row>
    <row r="29" spans="1:11" ht="12.75">
      <c r="A29" s="25" t="s">
        <v>33</v>
      </c>
      <c r="B29" s="25"/>
      <c r="C29" s="25"/>
      <c r="D29" s="25"/>
      <c r="E29" s="25"/>
      <c r="F29" s="26" t="s">
        <v>34</v>
      </c>
      <c r="G29" s="27"/>
      <c r="H29" s="27">
        <f aca="true" t="shared" si="0" ref="H29:K30">ATAN(H27)</f>
        <v>0.19251754976048266</v>
      </c>
      <c r="I29" s="27">
        <f t="shared" si="0"/>
        <v>0.5790742693677309</v>
      </c>
      <c r="J29" s="27">
        <f t="shared" si="0"/>
        <v>0.41450687458478597</v>
      </c>
      <c r="K29" s="28">
        <f t="shared" si="0"/>
        <v>0.2053953891897674</v>
      </c>
    </row>
    <row r="30" spans="1:11" ht="12.75">
      <c r="A30" s="25" t="s">
        <v>35</v>
      </c>
      <c r="B30" s="25"/>
      <c r="C30" s="25"/>
      <c r="D30" s="25"/>
      <c r="E30" s="25"/>
      <c r="F30" s="26" t="s">
        <v>36</v>
      </c>
      <c r="G30" s="27"/>
      <c r="H30" s="27">
        <f t="shared" si="0"/>
        <v>0.2510026866430346</v>
      </c>
      <c r="I30" s="27">
        <f t="shared" si="0"/>
        <v>0.5790742693677309</v>
      </c>
      <c r="J30" s="27">
        <f t="shared" si="0"/>
        <v>0.41450687458478597</v>
      </c>
      <c r="K30" s="28">
        <f t="shared" si="0"/>
        <v>0.09966865249116204</v>
      </c>
    </row>
    <row r="31" spans="1:11" ht="12.75">
      <c r="A31" s="25" t="s">
        <v>37</v>
      </c>
      <c r="B31" s="25"/>
      <c r="C31" s="25"/>
      <c r="D31" s="25"/>
      <c r="E31" s="25"/>
      <c r="F31" s="29" t="s">
        <v>38</v>
      </c>
      <c r="G31" s="27"/>
      <c r="H31" s="27">
        <f aca="true" t="shared" si="1" ref="H31:K32">DEGREES(H29)</f>
        <v>11.030443083475468</v>
      </c>
      <c r="I31" s="27">
        <f t="shared" si="1"/>
        <v>33.17851165939275</v>
      </c>
      <c r="J31" s="27">
        <f t="shared" si="1"/>
        <v>23.749494492866763</v>
      </c>
      <c r="K31" s="28">
        <f t="shared" si="1"/>
        <v>11.768288932020646</v>
      </c>
    </row>
    <row r="32" spans="1:11" ht="12.75">
      <c r="A32" s="25" t="s">
        <v>39</v>
      </c>
      <c r="B32" s="25"/>
      <c r="C32" s="25"/>
      <c r="D32" s="25"/>
      <c r="E32" s="25"/>
      <c r="F32" s="29" t="s">
        <v>40</v>
      </c>
      <c r="G32" s="27"/>
      <c r="H32" s="27">
        <f t="shared" si="1"/>
        <v>14.381394591090602</v>
      </c>
      <c r="I32" s="27">
        <f t="shared" si="1"/>
        <v>33.17851165939275</v>
      </c>
      <c r="J32" s="27">
        <f t="shared" si="1"/>
        <v>23.749494492866763</v>
      </c>
      <c r="K32" s="28">
        <f t="shared" si="1"/>
        <v>5.710593137499643</v>
      </c>
    </row>
    <row r="33" spans="1:11" ht="12.75">
      <c r="A33" s="25" t="s">
        <v>41</v>
      </c>
      <c r="B33" s="25"/>
      <c r="C33" s="25"/>
      <c r="D33" s="25"/>
      <c r="E33" s="25"/>
      <c r="F33" s="29" t="s">
        <v>38</v>
      </c>
      <c r="G33" s="27"/>
      <c r="H33" s="27">
        <f aca="true" t="shared" si="2" ref="H33:K34">ROUND(H31,2)</f>
        <v>11.03</v>
      </c>
      <c r="I33" s="27">
        <f t="shared" si="2"/>
        <v>33.18</v>
      </c>
      <c r="J33" s="27">
        <f t="shared" si="2"/>
        <v>23.75</v>
      </c>
      <c r="K33" s="28">
        <f t="shared" si="2"/>
        <v>11.77</v>
      </c>
    </row>
    <row r="34" spans="1:11" ht="12.75">
      <c r="A34" s="25" t="s">
        <v>42</v>
      </c>
      <c r="B34" s="25"/>
      <c r="C34" s="25"/>
      <c r="D34" s="25"/>
      <c r="E34" s="25"/>
      <c r="F34" s="29" t="s">
        <v>40</v>
      </c>
      <c r="G34" s="27"/>
      <c r="H34" s="27">
        <f t="shared" si="2"/>
        <v>14.38</v>
      </c>
      <c r="I34" s="27">
        <f t="shared" si="2"/>
        <v>33.18</v>
      </c>
      <c r="J34" s="27">
        <f t="shared" si="2"/>
        <v>23.75</v>
      </c>
      <c r="K34" s="28">
        <f t="shared" si="2"/>
        <v>5.71</v>
      </c>
    </row>
    <row r="35" spans="1:11" ht="12.75">
      <c r="A35" s="25" t="s">
        <v>43</v>
      </c>
      <c r="B35" s="25"/>
      <c r="C35" s="25"/>
      <c r="D35" s="25"/>
      <c r="E35" s="25"/>
      <c r="F35" s="24" t="s">
        <v>44</v>
      </c>
      <c r="G35" s="30" t="s">
        <v>45</v>
      </c>
      <c r="H35" s="21">
        <v>700</v>
      </c>
      <c r="I35" s="21">
        <v>36</v>
      </c>
      <c r="J35" s="21">
        <v>10</v>
      </c>
      <c r="K35" s="22">
        <v>12.479</v>
      </c>
    </row>
    <row r="36" spans="1:11" ht="12.75">
      <c r="A36" s="25" t="s">
        <v>46</v>
      </c>
      <c r="B36" s="25"/>
      <c r="C36" s="25"/>
      <c r="D36" s="25"/>
      <c r="E36" s="25"/>
      <c r="F36" s="24" t="s">
        <v>47</v>
      </c>
      <c r="G36" s="21" t="s">
        <v>48</v>
      </c>
      <c r="H36" s="21">
        <v>150</v>
      </c>
      <c r="I36" s="21">
        <v>100</v>
      </c>
      <c r="J36" s="21">
        <v>100</v>
      </c>
      <c r="K36" s="22">
        <v>90</v>
      </c>
    </row>
    <row r="37" spans="1:11" ht="12.75">
      <c r="A37" s="23" t="s">
        <v>49</v>
      </c>
      <c r="B37" s="16"/>
      <c r="C37" s="17"/>
      <c r="D37" s="17"/>
      <c r="E37" s="18"/>
      <c r="F37" s="31" t="s">
        <v>50</v>
      </c>
      <c r="G37" s="32" t="s">
        <v>51</v>
      </c>
      <c r="H37" s="21">
        <v>7</v>
      </c>
      <c r="I37" s="21">
        <v>5</v>
      </c>
      <c r="J37" s="21">
        <v>4</v>
      </c>
      <c r="K37" s="22">
        <v>2</v>
      </c>
    </row>
    <row r="38" spans="1:11" ht="12.75">
      <c r="A38" s="23" t="s">
        <v>52</v>
      </c>
      <c r="B38" s="16"/>
      <c r="C38" s="17"/>
      <c r="D38" s="17"/>
      <c r="E38" s="18"/>
      <c r="F38" s="31" t="s">
        <v>53</v>
      </c>
      <c r="G38" s="32" t="s">
        <v>18</v>
      </c>
      <c r="H38" s="32">
        <v>0.5</v>
      </c>
      <c r="I38" s="32">
        <v>0.5</v>
      </c>
      <c r="J38" s="32">
        <v>0.5</v>
      </c>
      <c r="K38" s="33">
        <v>0.5</v>
      </c>
    </row>
    <row r="39" spans="1:12" ht="12.75">
      <c r="A39" s="34" t="s">
        <v>54</v>
      </c>
      <c r="B39" s="34"/>
      <c r="C39" s="34"/>
      <c r="D39" s="34"/>
      <c r="E39" s="34"/>
      <c r="F39" s="35" t="s">
        <v>55</v>
      </c>
      <c r="G39" s="21" t="s">
        <v>56</v>
      </c>
      <c r="H39" s="36">
        <v>0</v>
      </c>
      <c r="I39" s="36">
        <v>0</v>
      </c>
      <c r="J39" s="36">
        <v>0</v>
      </c>
      <c r="K39" s="37">
        <v>0</v>
      </c>
      <c r="L39" s="38"/>
    </row>
    <row r="40" spans="1:11" ht="12.75">
      <c r="A40" s="39" t="s">
        <v>57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1" ht="12.75">
      <c r="A41" s="25" t="s">
        <v>58</v>
      </c>
      <c r="B41" s="25"/>
      <c r="C41" s="25"/>
      <c r="D41" s="25"/>
      <c r="E41" s="25"/>
      <c r="F41" s="40" t="s">
        <v>38</v>
      </c>
      <c r="G41" s="21" t="s">
        <v>48</v>
      </c>
      <c r="H41" s="21" t="str">
        <f aca="true" t="shared" si="3" ref="H41:K42">CONCATENATE((H33*2))</f>
        <v>22,06</v>
      </c>
      <c r="I41" s="21" t="str">
        <f t="shared" si="3"/>
        <v>66,36</v>
      </c>
      <c r="J41" s="21" t="str">
        <f t="shared" si="3"/>
        <v>47,5</v>
      </c>
      <c r="K41" s="22" t="str">
        <f t="shared" si="3"/>
        <v>23,54</v>
      </c>
    </row>
    <row r="42" spans="1:11" ht="12.75">
      <c r="A42" s="25" t="s">
        <v>59</v>
      </c>
      <c r="B42" s="25"/>
      <c r="C42" s="25"/>
      <c r="D42" s="25"/>
      <c r="E42" s="25"/>
      <c r="F42" s="40" t="s">
        <v>40</v>
      </c>
      <c r="G42" s="21" t="s">
        <v>48</v>
      </c>
      <c r="H42" s="21" t="str">
        <f t="shared" si="3"/>
        <v>28,76</v>
      </c>
      <c r="I42" s="21" t="str">
        <f t="shared" si="3"/>
        <v>66,36</v>
      </c>
      <c r="J42" s="21" t="str">
        <f t="shared" si="3"/>
        <v>47,5</v>
      </c>
      <c r="K42" s="22" t="str">
        <f t="shared" si="3"/>
        <v>11,42</v>
      </c>
    </row>
    <row r="43" spans="1:11" ht="12.75">
      <c r="A43" s="25" t="s">
        <v>60</v>
      </c>
      <c r="B43" s="25"/>
      <c r="C43" s="25"/>
      <c r="D43" s="25"/>
      <c r="E43" s="25"/>
      <c r="F43" s="21" t="s">
        <v>61</v>
      </c>
      <c r="G43" s="21" t="s">
        <v>62</v>
      </c>
      <c r="H43" s="41">
        <f>(H35/H45)*1000</f>
        <v>758.9555497768838</v>
      </c>
      <c r="I43" s="41">
        <f>(I35/I45)*1000</f>
        <v>37.55596836867342</v>
      </c>
      <c r="J43" s="41">
        <f>(J35/J45)*1000</f>
        <v>10.43271069775246</v>
      </c>
      <c r="K43" s="42">
        <f>(K35/K45)*1000</f>
        <v>12.92678380309156</v>
      </c>
    </row>
    <row r="44" spans="1:11" ht="12.75">
      <c r="A44" s="25" t="s">
        <v>63</v>
      </c>
      <c r="B44" s="25"/>
      <c r="C44" s="25"/>
      <c r="D44" s="25"/>
      <c r="E44" s="25"/>
      <c r="F44" s="19" t="s">
        <v>64</v>
      </c>
      <c r="G44" s="20" t="s">
        <v>65</v>
      </c>
      <c r="H44" s="43">
        <f>(H43*1000/3.6)/((PI()*H23^2)/4)</f>
        <v>2.9825068477535326</v>
      </c>
      <c r="I44" s="44">
        <f>(I43*1000/3.6)/((PI()*I23^2)/4)</f>
        <v>3.143835901894669</v>
      </c>
      <c r="J44" s="44">
        <f>(J43*1000/3.6)/((PI()*J23^2)/4)</f>
        <v>2.3061353852708337</v>
      </c>
      <c r="K44" s="45">
        <f>(K43*1000/3.6)/((PI()*K23^2)/4)</f>
        <v>2.857446584086488</v>
      </c>
    </row>
    <row r="45" spans="1:11" ht="12.75">
      <c r="A45" s="25" t="s">
        <v>66</v>
      </c>
      <c r="B45" s="25"/>
      <c r="C45" s="25"/>
      <c r="D45" s="25"/>
      <c r="E45" s="25"/>
      <c r="F45" s="46" t="s">
        <v>67</v>
      </c>
      <c r="G45" s="20" t="s">
        <v>68</v>
      </c>
      <c r="H45" s="47">
        <f>(H36*0.01)^5*(-0.033875*H37+12.742)+(H36*0.01)^4*(0.096667*H37-44.488)+(H36*0.01)^3*(-0.11255*H37+68.806)+(H36*0.01)^2*(0.083292*H37-84.927)+(H36*0.01)*(-0.037762*H37+6.4159)+0.049917*H37+999.792</f>
        <v>922.32015459375</v>
      </c>
      <c r="I45" s="47">
        <f>(I36*0.01)^5*(-0.033875*I37+12.742)+(I36*0.01)^4*(0.096667*I37-44.488)+(I36*0.01)^3*(-0.11255*I37+68.806)+(I36*0.01)^2*(0.083292*I37-84.927)+(I36*0.01)*(-0.037762*I37+6.4159)+0.049917*I37+999.792</f>
        <v>958.569345</v>
      </c>
      <c r="J45" s="47">
        <f>(J36*0.01)^5*(-0.033875*J37+12.742)+(J36*0.01)^4*(0.096667*J37-44.488)+(J36*0.01)^3*(-0.11255*J37+68.806)+(J36*0.01)^2*(0.083292*J37-84.927)+(J36*0.01)*(-0.037762*J37+6.4159)+0.049917*J37+999.792</f>
        <v>958.5236560000001</v>
      </c>
      <c r="K45" s="48">
        <f>(K36*0.01)^5*(-0.033875*K37+12.742)+(K36*0.01)^4*(0.096667*K37-44.488)+(K36*0.01)^3*(-0.11255*K37+68.806)+(K36*0.01)^2*(0.083292*K37-84.927)+(K36*0.01)*(-0.037762*K37+6.4159)+0.049917*K37+999.792</f>
        <v>965.3599990599</v>
      </c>
    </row>
    <row r="46" spans="1:11" ht="12.75">
      <c r="A46" s="25" t="s">
        <v>69</v>
      </c>
      <c r="B46" s="25"/>
      <c r="C46" s="25"/>
      <c r="D46" s="25"/>
      <c r="E46" s="25"/>
      <c r="F46" s="40" t="s">
        <v>70</v>
      </c>
      <c r="G46" s="21" t="s">
        <v>71</v>
      </c>
      <c r="H46" s="49">
        <f>0.00000178/(1+0.0337*H36+0.000221*H36^2)</f>
        <v>1.6141464520516888E-07</v>
      </c>
      <c r="I46" s="49">
        <f>0.00000178/(1+0.0337*I36+0.000221*I36^2)</f>
        <v>2.7051671732522795E-07</v>
      </c>
      <c r="J46" s="49">
        <f>0.00000178/(1+0.0337*J36+0.000221*J36^2)</f>
        <v>2.7051671732522795E-07</v>
      </c>
      <c r="K46" s="50">
        <f>0.00000178/(1+0.0337*K36+0.000221*K36^2)</f>
        <v>3.056791056310213E-07</v>
      </c>
    </row>
    <row r="47" spans="1:11" ht="12.75">
      <c r="A47" s="25" t="s">
        <v>72</v>
      </c>
      <c r="B47" s="25"/>
      <c r="C47" s="25"/>
      <c r="D47" s="25"/>
      <c r="E47" s="25"/>
      <c r="F47" s="24" t="s">
        <v>73</v>
      </c>
      <c r="G47" s="21"/>
      <c r="H47" s="51">
        <f>H23*H44/(H46*1000)</f>
        <v>5543190.044427318</v>
      </c>
      <c r="I47" s="51">
        <f>I23*I44/(I46*1000)</f>
        <v>755403.7164271629</v>
      </c>
      <c r="J47" s="51">
        <f>J23*J44/(J46*1000)</f>
        <v>340997.09741757496</v>
      </c>
      <c r="K47" s="52">
        <f>K23*K44/(K46*1000)</f>
        <v>373914.5439054838</v>
      </c>
    </row>
    <row r="48" spans="1:11" ht="12.75">
      <c r="A48" s="53" t="s">
        <v>74</v>
      </c>
      <c r="B48" s="54"/>
      <c r="C48" s="54"/>
      <c r="D48" s="54"/>
      <c r="E48" s="55"/>
      <c r="F48" s="40" t="s">
        <v>75</v>
      </c>
      <c r="G48" s="56"/>
      <c r="H48" s="57">
        <f>0.11*((68/H47)+(H38/H23))^0.25</f>
        <v>0.02226645551123814</v>
      </c>
      <c r="I48" s="57">
        <f>0.11*((68/I47)+(I38/I23))^0.25</f>
        <v>0.032671572437084115</v>
      </c>
      <c r="J48" s="57">
        <f>0.11*((68/J47)+(J38/J23))^0.25</f>
        <v>0.03692653993999901</v>
      </c>
      <c r="K48" s="58">
        <f>0.11*((68/K47)+(K38/K23))^0.25</f>
        <v>0.03691377166664699</v>
      </c>
    </row>
    <row r="49" spans="1:11" ht="12.75">
      <c r="A49" s="53" t="s">
        <v>76</v>
      </c>
      <c r="B49" s="54"/>
      <c r="C49" s="54"/>
      <c r="D49" s="54"/>
      <c r="E49" s="55"/>
      <c r="F49" s="40" t="s">
        <v>77</v>
      </c>
      <c r="G49" s="21"/>
      <c r="H49" s="59" t="e">
        <f>(-0.0125*(H23/H21)^8+0.0224*(H23/H21)^6-0.00723*(H23/H21)^4+0.00444*(H23/H21)^2-0.00745)*((0.01745*H41)^3-2*PI()*(0.01745*H41)^2-10*0.01745*H41)+H48/(8*SIN(RADIANS(H41/2)))*(1-(H23/H21)^4)</f>
        <v>#VALUE!</v>
      </c>
      <c r="I49" s="57" t="e">
        <f>(-0.0125*(I23/I21)^8+0.0224*(I23/I21)^6-0.00723*(I23/I21)^4+0.00444*(I23/I21)^2-0.00745)*((0.01745*I41)^3-2*PI()*(0.01745*I41)^2-10*0.01745*I41)+I48/(8*SIN(RADIANS(I41/2)))*(1-(I23/I21)^4)</f>
        <v>#VALUE!</v>
      </c>
      <c r="J49" s="57" t="e">
        <f>(-0.0125*(J23/J21)^8+0.0224*(J23/J21)^6-0.00723*(J23/J21)^4+0.00444*(J23/J21)^2-0.00745)*((0.01745*J41)^3-2*PI()*(0.01745*J41)^2-10*0.01745*J41)+J48/(8*SIN(RADIANS(J41/2)))*(1-(J23/J21)^4)</f>
        <v>#VALUE!</v>
      </c>
      <c r="K49" s="58" t="e">
        <f>(-0.0125*(K23/K21)^8+0.0224*(K23/K21)^6-0.00723*(K23/K21)^4+0.00444*(K23/K21)^2-0.00745)*((0.01745*K41)^3-2*PI()*(0.01745*K41)^2-10*0.01745*K41)+K48/(8*SIN(RADIANS(K41/2)))*(1-(K23/K21)^4)</f>
        <v>#VALUE!</v>
      </c>
    </row>
    <row r="50" spans="1:11" ht="12.75">
      <c r="A50" s="53" t="s">
        <v>78</v>
      </c>
      <c r="B50" s="54"/>
      <c r="C50" s="54"/>
      <c r="D50" s="54"/>
      <c r="E50" s="55"/>
      <c r="F50" s="60" t="s">
        <v>79</v>
      </c>
      <c r="G50" s="21"/>
      <c r="H50" s="57">
        <f>-0.24*LOG10(H47)+2.869</f>
        <v>1.2504976556001042</v>
      </c>
      <c r="I50" s="57">
        <f>-0.24*LOG10(I47)+2.869</f>
        <v>1.4582370118878087</v>
      </c>
      <c r="J50" s="57">
        <f>-0.24*LOG10(J47)+2.869</f>
        <v>1.5411398362541613</v>
      </c>
      <c r="K50" s="58">
        <f>-0.24*LOG10(K47)+2.869</f>
        <v>1.531534634092827</v>
      </c>
    </row>
    <row r="51" spans="1:19" ht="12.75">
      <c r="A51" s="53" t="s">
        <v>80</v>
      </c>
      <c r="B51" s="54"/>
      <c r="C51" s="54"/>
      <c r="D51" s="54"/>
      <c r="E51" s="55"/>
      <c r="F51" s="40" t="s">
        <v>81</v>
      </c>
      <c r="G51" s="21"/>
      <c r="H51" s="57" t="e">
        <f>H50*3.2*(1-(H23/H22)^2)^2*(TAN(RADIANS(H42/2)))^1.25</f>
        <v>#VALUE!</v>
      </c>
      <c r="I51" s="57" t="e">
        <f>I50*3.2*(1-(I23/I22)^2)^2*(TAN(RADIANS(I42/2)))^1.25</f>
        <v>#VALUE!</v>
      </c>
      <c r="J51" s="57" t="e">
        <f>J50*3.2*(1-(J23/J22)^2)^2*(TAN(RADIANS(J42/2)))^1.25</f>
        <v>#VALUE!</v>
      </c>
      <c r="K51" s="58" t="e">
        <f>K50*3.2*(1-(K23/K22)^2)^2*(TAN(RADIANS(K42/2)))^1.25</f>
        <v>#VALUE!</v>
      </c>
      <c r="S51" s="24"/>
    </row>
    <row r="52" spans="1:11" ht="12.75">
      <c r="A52" s="53" t="s">
        <v>82</v>
      </c>
      <c r="B52" s="54"/>
      <c r="C52" s="54"/>
      <c r="D52" s="54"/>
      <c r="E52" s="55"/>
      <c r="F52" s="40" t="s">
        <v>83</v>
      </c>
      <c r="G52" s="21"/>
      <c r="H52" s="57" t="e">
        <f>H48/(8*SIN(RADIANS(H42/2)))*(1-(H23/H22)^4)</f>
        <v>#VALUE!</v>
      </c>
      <c r="I52" s="57" t="e">
        <f>I48/(8*SIN(RADIANS(I42/2)))*(1-(I23/I22)^4)</f>
        <v>#VALUE!</v>
      </c>
      <c r="J52" s="57" t="e">
        <f>J48/(8*SIN(RADIANS(J42/2)))*(1-(J23/J22)^4)</f>
        <v>#VALUE!</v>
      </c>
      <c r="K52" s="58" t="e">
        <f>K48/(8*SIN(RADIANS(K42/2)))*(1-(K23/K22)^4)</f>
        <v>#VALUE!</v>
      </c>
    </row>
    <row r="53" spans="1:11" ht="12.75">
      <c r="A53" s="25" t="s">
        <v>84</v>
      </c>
      <c r="B53" s="25"/>
      <c r="C53" s="25"/>
      <c r="D53" s="25"/>
      <c r="E53" s="25"/>
      <c r="F53" s="24" t="s">
        <v>85</v>
      </c>
      <c r="G53" s="21" t="s">
        <v>86</v>
      </c>
      <c r="H53" s="57" t="e">
        <f>H49*H44^2/(2*9.81)</f>
        <v>#VALUE!</v>
      </c>
      <c r="I53" s="57" t="e">
        <f>I49*I44^2/(2*9.81)</f>
        <v>#VALUE!</v>
      </c>
      <c r="J53" s="57" t="e">
        <f>J49*J44^2/(2*9.81)</f>
        <v>#VALUE!</v>
      </c>
      <c r="K53" s="58" t="e">
        <f>K49*K44^2/(2*9.81)</f>
        <v>#VALUE!</v>
      </c>
    </row>
    <row r="54" spans="1:11" ht="12.75">
      <c r="A54" s="53" t="s">
        <v>87</v>
      </c>
      <c r="B54" s="54"/>
      <c r="C54" s="54"/>
      <c r="D54" s="54"/>
      <c r="E54" s="55"/>
      <c r="F54" s="24" t="s">
        <v>88</v>
      </c>
      <c r="G54" s="21" t="s">
        <v>86</v>
      </c>
      <c r="H54" s="57">
        <f>(H48*(8*H23+10)+E58*H24-E58*(8*H23+10))*H44^2/(2*9.81*H23)</f>
        <v>0.04841435712131399</v>
      </c>
      <c r="I54" s="57">
        <f>(I48*(8*I23+10)+F58*I24-F58*(8*I23+10))*I44^2/(2*9.81*I23)</f>
        <v>0.16555538304778272</v>
      </c>
      <c r="J54" s="57">
        <f>(J48*(8*J23+10)+G58*J24-G58*(8*J23+10))*J44^2/(2*9.81*J23)</f>
        <v>0.10730805780574772</v>
      </c>
      <c r="K54" s="58">
        <f>(K48*(8*K23+10)+H58*K24-H58*(8*K23+10))*K44^2/(2*9.81*K23)</f>
        <v>0.16092782186284457</v>
      </c>
    </row>
    <row r="55" spans="1:11" ht="12.75">
      <c r="A55" s="25" t="s">
        <v>89</v>
      </c>
      <c r="B55" s="25"/>
      <c r="C55" s="25"/>
      <c r="D55" s="25"/>
      <c r="E55" s="25"/>
      <c r="F55" s="31" t="s">
        <v>90</v>
      </c>
      <c r="G55" s="32" t="s">
        <v>86</v>
      </c>
      <c r="H55" s="61" t="e">
        <f>(H51+H52)*H44^2/(2*9.81)</f>
        <v>#VALUE!</v>
      </c>
      <c r="I55" s="62" t="e">
        <f>(I51+I52)*I44^2/(2*9.81)</f>
        <v>#VALUE!</v>
      </c>
      <c r="J55" s="62" t="e">
        <f>(J51+J52)*J44^2/(2*9.81)</f>
        <v>#VALUE!</v>
      </c>
      <c r="K55" s="63" t="e">
        <f>(K51+K52)*K44^2/(2*9.81)</f>
        <v>#VALUE!</v>
      </c>
    </row>
    <row r="56" spans="1:11" ht="12.75">
      <c r="A56" s="64" t="s">
        <v>91</v>
      </c>
      <c r="B56" s="64"/>
      <c r="C56" s="64"/>
      <c r="D56" s="64"/>
      <c r="E56" s="64"/>
      <c r="F56" s="31" t="s">
        <v>92</v>
      </c>
      <c r="G56" s="32" t="s">
        <v>86</v>
      </c>
      <c r="H56" s="61">
        <f>H39*(H43*H43)</f>
        <v>0</v>
      </c>
      <c r="I56" s="61">
        <f>I39*(I43*I43)</f>
        <v>0</v>
      </c>
      <c r="J56" s="61">
        <f>J39*(J43*J43)</f>
        <v>0</v>
      </c>
      <c r="K56" s="63">
        <f>K39*(K43*K43)</f>
        <v>0</v>
      </c>
    </row>
    <row r="57" spans="1:11" ht="23.25" customHeight="1">
      <c r="A57" s="65" t="s">
        <v>93</v>
      </c>
      <c r="B57" s="65"/>
      <c r="C57" s="65"/>
      <c r="D57" s="65"/>
      <c r="E57" s="65"/>
      <c r="F57" s="66" t="s">
        <v>94</v>
      </c>
      <c r="G57" s="67" t="s">
        <v>86</v>
      </c>
      <c r="H57" s="68" t="e">
        <f>SUM(H53:H56)</f>
        <v>#VALUE!</v>
      </c>
      <c r="I57" s="68" t="e">
        <f>SUM(I53:I56)</f>
        <v>#VALUE!</v>
      </c>
      <c r="J57" s="68" t="e">
        <f>SUM(J53:J56)</f>
        <v>#VALUE!</v>
      </c>
      <c r="K57" s="69" t="e">
        <f>SUM(K53:K56)</f>
        <v>#VALUE!</v>
      </c>
    </row>
    <row r="58" spans="1:11" ht="12.75" hidden="1">
      <c r="A58" s="70"/>
      <c r="B58" s="71"/>
      <c r="C58" s="71"/>
      <c r="D58" s="71"/>
      <c r="E58" s="71">
        <f>0.11*((68/H47)+(0.03/H23))^0.25</f>
        <v>0.011322856648023736</v>
      </c>
      <c r="F58" s="71">
        <f>0.11*((68/I47)+(0.03/I23))^0.25</f>
        <v>0.01685738467023151</v>
      </c>
      <c r="G58" s="71">
        <f>0.11*((68/J47)+(0.03/J23))^0.25</f>
        <v>0.01930886422891811</v>
      </c>
      <c r="H58" s="71">
        <f>0.11*((68/K47)+(0.03/K23))^0.25</f>
        <v>0.019218979425156813</v>
      </c>
      <c r="I58" s="71"/>
      <c r="J58" s="71"/>
      <c r="K58" s="72"/>
    </row>
    <row r="59" spans="1:11" ht="12.75">
      <c r="A59" s="73"/>
      <c r="K59" s="74"/>
    </row>
    <row r="60" spans="1:11" ht="12.75">
      <c r="A60" s="75"/>
      <c r="K60" s="76"/>
    </row>
    <row r="61" spans="1:11" ht="13.5" customHeight="1">
      <c r="A61" s="77"/>
      <c r="B61" s="78"/>
      <c r="C61" s="78"/>
      <c r="D61" s="78"/>
      <c r="E61" s="78"/>
      <c r="F61" s="79"/>
      <c r="G61" s="80"/>
      <c r="H61" s="80"/>
      <c r="I61" s="80"/>
      <c r="J61" s="80"/>
      <c r="K61" s="80"/>
    </row>
    <row r="62" spans="1:11" ht="13.5" customHeight="1">
      <c r="A62" s="81"/>
      <c r="B62" s="82"/>
      <c r="C62" s="82"/>
      <c r="D62" s="82"/>
      <c r="E62" s="82"/>
      <c r="F62" s="83"/>
      <c r="G62" s="80"/>
      <c r="H62" s="80"/>
      <c r="I62" s="80"/>
      <c r="J62" s="80"/>
      <c r="K62" s="80"/>
    </row>
    <row r="63" spans="1:11" ht="13.5" customHeight="1">
      <c r="A63" s="81"/>
      <c r="B63" s="82"/>
      <c r="C63" s="82"/>
      <c r="D63" s="82"/>
      <c r="E63" s="82"/>
      <c r="F63" s="83"/>
      <c r="G63" s="84"/>
      <c r="H63" s="84"/>
      <c r="I63" s="84"/>
      <c r="J63" s="84"/>
      <c r="K63" s="84"/>
    </row>
    <row r="64" spans="1:11" ht="13.5" customHeight="1">
      <c r="A64" s="81"/>
      <c r="B64" s="82"/>
      <c r="C64" s="82"/>
      <c r="D64" s="82"/>
      <c r="E64" s="82"/>
      <c r="F64" s="83"/>
      <c r="G64" s="85"/>
      <c r="H64" s="85"/>
      <c r="I64" s="85"/>
      <c r="J64" s="85"/>
      <c r="K64" s="85"/>
    </row>
    <row r="65" spans="1:11" ht="13.5" customHeight="1">
      <c r="A65" s="81" t="s">
        <v>95</v>
      </c>
      <c r="B65" s="82" t="s">
        <v>96</v>
      </c>
      <c r="C65" s="82" t="s">
        <v>97</v>
      </c>
      <c r="D65" s="82" t="s">
        <v>98</v>
      </c>
      <c r="E65" s="82" t="s">
        <v>99</v>
      </c>
      <c r="F65" s="83" t="s">
        <v>100</v>
      </c>
      <c r="G65" s="86"/>
      <c r="H65" s="86"/>
      <c r="I65" s="86"/>
      <c r="J65" s="86"/>
      <c r="K65" s="86"/>
    </row>
    <row r="66" spans="1:11" ht="13.5" customHeight="1">
      <c r="A66" s="87" t="s">
        <v>101</v>
      </c>
      <c r="B66" s="88"/>
      <c r="C66" s="89"/>
      <c r="D66" s="89"/>
      <c r="E66" s="77"/>
      <c r="F66" s="90"/>
      <c r="G66" s="84"/>
      <c r="H66" s="84"/>
      <c r="I66" s="91" t="s">
        <v>102</v>
      </c>
      <c r="J66" s="91" t="s">
        <v>97</v>
      </c>
      <c r="K66" s="91" t="s">
        <v>103</v>
      </c>
    </row>
    <row r="67" spans="1:11" ht="13.5" customHeight="1">
      <c r="A67" s="87" t="s">
        <v>104</v>
      </c>
      <c r="B67" s="88"/>
      <c r="C67" s="92"/>
      <c r="D67" s="92"/>
      <c r="E67" s="77"/>
      <c r="F67" s="93"/>
      <c r="G67" s="94" t="s">
        <v>105</v>
      </c>
      <c r="H67" s="94"/>
      <c r="I67" s="95" t="s">
        <v>106</v>
      </c>
      <c r="J67" s="96">
        <v>1</v>
      </c>
      <c r="K67" s="95"/>
    </row>
    <row r="68" spans="1:11" ht="13.5" customHeight="1">
      <c r="A68" s="87" t="s">
        <v>107</v>
      </c>
      <c r="B68" s="88"/>
      <c r="C68" s="89"/>
      <c r="D68" s="89"/>
      <c r="E68" s="82"/>
      <c r="F68" s="90"/>
      <c r="G68" s="81"/>
      <c r="H68" s="81"/>
      <c r="I68" s="95"/>
      <c r="J68" s="95"/>
      <c r="K68" s="95"/>
    </row>
    <row r="69" spans="1:11" ht="13.5" customHeight="1">
      <c r="A69" s="97"/>
      <c r="B69" s="97"/>
      <c r="C69" s="92"/>
      <c r="D69" s="92"/>
      <c r="E69" s="82"/>
      <c r="F69" s="93"/>
      <c r="G69" s="98" t="s">
        <v>108</v>
      </c>
      <c r="H69" s="98"/>
      <c r="I69" s="98" t="s">
        <v>109</v>
      </c>
      <c r="J69" s="98"/>
      <c r="K69" s="98"/>
    </row>
    <row r="70" spans="1:11" ht="13.5" customHeight="1">
      <c r="A70" s="87" t="s">
        <v>110</v>
      </c>
      <c r="B70" s="88"/>
      <c r="C70" s="92"/>
      <c r="D70" s="92"/>
      <c r="E70" s="82"/>
      <c r="F70" s="90"/>
      <c r="G70" s="94" t="s">
        <v>111</v>
      </c>
      <c r="H70" s="94"/>
      <c r="I70" s="94" t="s">
        <v>112</v>
      </c>
      <c r="J70" s="94"/>
      <c r="K70" s="94"/>
    </row>
    <row r="71" spans="1:11" ht="13.5" customHeight="1">
      <c r="A71" s="87" t="s">
        <v>113</v>
      </c>
      <c r="B71" s="88"/>
      <c r="C71" s="87"/>
      <c r="D71" s="88"/>
      <c r="E71" s="82"/>
      <c r="F71" s="90"/>
      <c r="G71" s="81" t="s">
        <v>114</v>
      </c>
      <c r="H71" s="81"/>
      <c r="I71" s="99"/>
      <c r="J71" s="100"/>
      <c r="K71" s="101"/>
    </row>
  </sheetData>
  <sheetProtection selectLockedCells="1" selectUnlockedCells="1"/>
  <mergeCells count="53">
    <mergeCell ref="A1:K1"/>
    <mergeCell ref="A2:K2"/>
    <mergeCell ref="A5:H13"/>
    <mergeCell ref="A18:E19"/>
    <mergeCell ref="A20:K20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9:E39"/>
    <mergeCell ref="A40:K40"/>
    <mergeCell ref="A41:E41"/>
    <mergeCell ref="A42:E42"/>
    <mergeCell ref="A43:E43"/>
    <mergeCell ref="A44:E44"/>
    <mergeCell ref="A45:E45"/>
    <mergeCell ref="A46:E46"/>
    <mergeCell ref="A47:E47"/>
    <mergeCell ref="A53:E53"/>
    <mergeCell ref="A55:E55"/>
    <mergeCell ref="A56:E56"/>
    <mergeCell ref="A57:E57"/>
    <mergeCell ref="G61:K62"/>
    <mergeCell ref="G63:K63"/>
    <mergeCell ref="G64:K64"/>
    <mergeCell ref="G65:K65"/>
    <mergeCell ref="C66:D66"/>
    <mergeCell ref="G66:H66"/>
    <mergeCell ref="C67:D67"/>
    <mergeCell ref="G67:H67"/>
    <mergeCell ref="I67:I68"/>
    <mergeCell ref="J67:J68"/>
    <mergeCell ref="K67:K68"/>
    <mergeCell ref="C68:D68"/>
    <mergeCell ref="G68:H68"/>
    <mergeCell ref="A69:B69"/>
    <mergeCell ref="C69:D69"/>
    <mergeCell ref="G69:H69"/>
    <mergeCell ref="I69:K69"/>
    <mergeCell ref="C70:D70"/>
    <mergeCell ref="G70:H70"/>
    <mergeCell ref="I70:K70"/>
    <mergeCell ref="G71:H71"/>
  </mergeCells>
  <printOptions/>
  <pageMargins left="0.5513888888888889" right="0.19652777777777777" top="0.19652777777777777" bottom="0.19652777777777777" header="0.5118055555555555" footer="0.5118055555555555"/>
  <pageSetup fitToHeight="1" fitToWidth="1" horizontalDpi="300" verticalDpi="300" orientation="portrait" paperSize="9"/>
  <legacyDrawing r:id="rId2"/>
  <oleObjects>
    <oleObject progId="" shapeId="613600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gnedov</cp:lastModifiedBy>
  <cp:lastPrinted>2006-08-31T06:34:43Z</cp:lastPrinted>
  <dcterms:created xsi:type="dcterms:W3CDTF">2001-09-26T13:43:16Z</dcterms:created>
  <dcterms:modified xsi:type="dcterms:W3CDTF">2012-06-14T09:51:12Z</dcterms:modified>
  <cp:category/>
  <cp:version/>
  <cp:contentType/>
  <cp:contentStatus/>
</cp:coreProperties>
</file>